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35" yWindow="-420" windowWidth="21840" windowHeight="12615"/>
  </bookViews>
  <sheets>
    <sheet name="Cost Estimate" sheetId="1" r:id="rId1"/>
    <sheet name="Materials" sheetId="2" r:id="rId2"/>
    <sheet name="ShippingContainer" sheetId="3" r:id="rId3"/>
    <sheet name="Target Costing" sheetId="4" r:id="rId4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G15" i="1"/>
  <c r="E9" i="1"/>
  <c r="G9" i="1"/>
  <c r="E8" i="1"/>
  <c r="D14" i="1"/>
  <c r="E14" i="1"/>
  <c r="D17" i="1"/>
  <c r="D18" i="1"/>
  <c r="G18" i="1"/>
  <c r="E17" i="1"/>
  <c r="D16" i="1"/>
  <c r="G16" i="1"/>
  <c r="D27" i="1"/>
  <c r="H33" i="1"/>
  <c r="G10" i="1"/>
  <c r="D26" i="1"/>
  <c r="G8" i="1"/>
  <c r="D44" i="1"/>
  <c r="D25" i="1"/>
  <c r="H29" i="1"/>
  <c r="H37" i="1"/>
  <c r="G17" i="1"/>
  <c r="H11" i="1"/>
  <c r="G14" i="1"/>
  <c r="H32" i="1"/>
  <c r="H19" i="1"/>
  <c r="H20" i="1"/>
  <c r="C5" i="3"/>
  <c r="F11" i="3"/>
  <c r="F13" i="3"/>
  <c r="G22" i="1"/>
  <c r="H23" i="1"/>
  <c r="H35" i="1"/>
  <c r="H38" i="1"/>
  <c r="F32" i="3"/>
  <c r="B19" i="3"/>
  <c r="B18" i="3"/>
  <c r="B17" i="3"/>
  <c r="C6" i="3"/>
  <c r="F17" i="3"/>
  <c r="F19" i="3"/>
  <c r="F9" i="4"/>
</calcChain>
</file>

<file path=xl/comments1.xml><?xml version="1.0" encoding="utf-8"?>
<comments xmlns="http://schemas.openxmlformats.org/spreadsheetml/2006/main">
  <authors>
    <author>ulrich</author>
  </authors>
  <commentList>
    <comment ref="E7" authorId="0">
      <text>
        <r>
          <rPr>
            <b/>
            <sz val="8"/>
            <color indexed="81"/>
            <rFont val="Tahoma"/>
          </rPr>
          <t>ulrich:</t>
        </r>
        <r>
          <rPr>
            <sz val="8"/>
            <color indexed="81"/>
            <rFont val="Tahoma"/>
          </rPr>
          <t xml:space="preserve">
This is the "Home Depot" price. The retail price you actually pay to buy the item in small quantities.</t>
        </r>
      </text>
    </comment>
    <comment ref="D13" authorId="0">
      <text>
        <r>
          <rPr>
            <b/>
            <sz val="8"/>
            <color indexed="81"/>
            <rFont val="Tahoma"/>
          </rPr>
          <t>ulrich:</t>
        </r>
        <r>
          <rPr>
            <sz val="8"/>
            <color indexed="81"/>
            <rFont val="Tahoma"/>
          </rPr>
          <t xml:space="preserve">
You estimate this using the volume of the part and the density of the material.</t>
        </r>
      </text>
    </comment>
    <comment ref="E13" authorId="0">
      <text>
        <r>
          <rPr>
            <b/>
            <sz val="8"/>
            <color indexed="81"/>
            <rFont val="Tahoma"/>
          </rPr>
          <t>ulrich:</t>
        </r>
        <r>
          <rPr>
            <sz val="8"/>
            <color indexed="81"/>
            <rFont val="Tahoma"/>
          </rPr>
          <t xml:space="preserve">
Material prices are listed on the next worksheet. You must pick from this menu unless you get prior approval from the instructor.
</t>
        </r>
      </text>
    </comment>
  </commentList>
</comments>
</file>

<file path=xl/sharedStrings.xml><?xml version="1.0" encoding="utf-8"?>
<sst xmlns="http://schemas.openxmlformats.org/spreadsheetml/2006/main" count="140" uniqueCount="120">
  <si>
    <t>Labor cost per part</t>
  </si>
  <si>
    <t>$/part</t>
  </si>
  <si>
    <t>Mass (kg)</t>
  </si>
  <si>
    <t>Material Cost ($/kg)</t>
  </si>
  <si>
    <t>Raw Material Cost</t>
  </si>
  <si>
    <t>TOTAL COST</t>
  </si>
  <si>
    <t>Ratio of cost to single-unit retail price</t>
  </si>
  <si>
    <t>Labor costs (driven by number of parts)</t>
  </si>
  <si>
    <t>Component Cost</t>
  </si>
  <si>
    <t>Small-Quantity Retail Price $/unit</t>
  </si>
  <si>
    <t>Qty per Unit</t>
  </si>
  <si>
    <t>Total catalog component costs</t>
  </si>
  <si>
    <t>number of unique custom components</t>
  </si>
  <si>
    <t>number of unique catalog components</t>
  </si>
  <si>
    <t>NOTES:</t>
  </si>
  <si>
    <t>YOU ENTER INFORMATION ONLY IN THE SHADED CELLS.</t>
  </si>
  <si>
    <t>RETAIL PRICE</t>
  </si>
  <si>
    <t>UNIT REVENUE</t>
  </si>
  <si>
    <t>UNIT PROFIT</t>
  </si>
  <si>
    <t>Cost Estimator</t>
  </si>
  <si>
    <t>These estimates are for the production-intent version of the product AS DESIGNED, not for the way you make your prototype.</t>
  </si>
  <si>
    <t>Material</t>
  </si>
  <si>
    <t>freight cost</t>
  </si>
  <si>
    <t>Cost of shipping container</t>
  </si>
  <si>
    <t>$/container</t>
  </si>
  <si>
    <t>$/custom part #</t>
  </si>
  <si>
    <t>Overhead Costs</t>
  </si>
  <si>
    <t>Custom parts</t>
  </si>
  <si>
    <t>Catalog parts</t>
  </si>
  <si>
    <t>Overhead costs - custom parts</t>
  </si>
  <si>
    <t>$/catalog part #</t>
  </si>
  <si>
    <t>Overhead costs - catalog parts</t>
  </si>
  <si>
    <t>A shipping container is 8 ft. x 8 ft. x 40 ft.</t>
  </si>
  <si>
    <t xml:space="preserve">Total volume is </t>
  </si>
  <si>
    <t>cubic-feet</t>
  </si>
  <si>
    <t>cubic meters</t>
  </si>
  <si>
    <t>L</t>
  </si>
  <si>
    <t>W</t>
  </si>
  <si>
    <t>H</t>
  </si>
  <si>
    <t>inches</t>
  </si>
  <si>
    <t>OR</t>
  </si>
  <si>
    <t>mm</t>
  </si>
  <si>
    <t>Volume</t>
  </si>
  <si>
    <t>N in Container</t>
  </si>
  <si>
    <t>cu-ft</t>
  </si>
  <si>
    <t>cu-m</t>
  </si>
  <si>
    <t>Freight Calculations</t>
  </si>
  <si>
    <t>Packing density</t>
  </si>
  <si>
    <t>The Dimensions of the Package for your Product (use either inches or millimeters)</t>
  </si>
  <si>
    <t>Values for example are entered below. You enter your own values.</t>
  </si>
  <si>
    <t>Cost (USD/kg)</t>
  </si>
  <si>
    <t>Density (kg/m^3)</t>
  </si>
  <si>
    <t>Basic iron or steel</t>
  </si>
  <si>
    <t>High-performance steel</t>
  </si>
  <si>
    <t>Stainless steel</t>
  </si>
  <si>
    <t>Aluminum</t>
  </si>
  <si>
    <t>Copper</t>
  </si>
  <si>
    <t>Brass</t>
  </si>
  <si>
    <t>Titanium</t>
  </si>
  <si>
    <t>Magnesium</t>
  </si>
  <si>
    <t>PVC</t>
  </si>
  <si>
    <t>ABS or Nylon</t>
  </si>
  <si>
    <t>Polycarbonate (i.e. Lexan)</t>
  </si>
  <si>
    <t>Only the cheapest plastic stuff, like pipes and fencing.</t>
  </si>
  <si>
    <t>Most inexpensive plastic products (e.g., milk cartons)</t>
  </si>
  <si>
    <t>Crystal clear plastic parts</t>
  </si>
  <si>
    <t>Tough, strong plastic parts</t>
  </si>
  <si>
    <t>Really tough, strong plastic parts; can be clear.</t>
  </si>
  <si>
    <t>Visual wood grades</t>
  </si>
  <si>
    <t>Structural wood grades - non visible</t>
  </si>
  <si>
    <t>Fabric - nylon or cotton</t>
  </si>
  <si>
    <t>Uses/Description</t>
  </si>
  <si>
    <t>Nylon</t>
  </si>
  <si>
    <t>Rubber</t>
  </si>
  <si>
    <t>Rubber (e.g., urethane, neoprene)</t>
  </si>
  <si>
    <t>choose fabric weight (often expressed in oz/sq-yd) then estimate mass</t>
  </si>
  <si>
    <t>Webbing/strapping/rope</t>
  </si>
  <si>
    <t>Polyethylene/Polypropylene/Polystyrene/PET</t>
  </si>
  <si>
    <t>Acrylic/PMMA (i.e. Plexiglas)</t>
  </si>
  <si>
    <t>Cost Drivers (DON'T CHANGE THESE)</t>
  </si>
  <si>
    <t>70% of your retail price</t>
  </si>
  <si>
    <t>Price - Cost</t>
  </si>
  <si>
    <t>&lt;You set this.</t>
  </si>
  <si>
    <t>Printed Circuit Board materials (fiberglass/copper)</t>
  </si>
  <si>
    <t>just for the raw board itself</t>
  </si>
  <si>
    <t>Paper</t>
  </si>
  <si>
    <t>Cardboard</t>
  </si>
  <si>
    <t>recycled content</t>
  </si>
  <si>
    <t>recycled content, (density is for non-corrugated)</t>
  </si>
  <si>
    <t>Velcro</t>
  </si>
  <si>
    <t>Grommets</t>
  </si>
  <si>
    <t>Bungee Cord</t>
  </si>
  <si>
    <t>Foam</t>
  </si>
  <si>
    <t>Fabric</t>
  </si>
  <si>
    <t>Thread</t>
  </si>
  <si>
    <t>Canvas</t>
  </si>
  <si>
    <t>Fasteners</t>
  </si>
  <si>
    <t>Strapping/Rope</t>
  </si>
  <si>
    <t>8oz canvas</t>
  </si>
  <si>
    <t>Nylon Thread</t>
  </si>
  <si>
    <t>(6000 yds/lb)</t>
  </si>
  <si>
    <t>4.5lbs/ft^3</t>
  </si>
  <si>
    <t xml:space="preserve">End User Price US/Covering $20 Developing Shoe (P) </t>
    <phoneticPr fontId="7" type="noConversion"/>
  </si>
  <si>
    <t>Desired Gross Profit (m)</t>
    <phoneticPr fontId="7" type="noConversion"/>
  </si>
  <si>
    <t>Desired Gross Profit Distributor to Supply to Developing World (d)</t>
    <phoneticPr fontId="7" type="noConversion"/>
  </si>
  <si>
    <t xml:space="preserve">Desired Gross Profit for Retailer (r) </t>
  </si>
  <si>
    <t>Target Cost</t>
    <phoneticPr fontId="7" type="noConversion"/>
  </si>
  <si>
    <r>
      <t>C = P (1-M</t>
    </r>
    <r>
      <rPr>
        <vertAlign val="subscript"/>
        <sz val="10"/>
        <rFont val="Arial"/>
      </rPr>
      <t>m</t>
    </r>
    <r>
      <rPr>
        <sz val="10"/>
        <rFont val="Arial"/>
      </rPr>
      <t>)(1-M</t>
    </r>
    <r>
      <rPr>
        <vertAlign val="subscript"/>
        <sz val="10"/>
        <rFont val="Arial"/>
      </rPr>
      <t>d</t>
    </r>
    <r>
      <rPr>
        <sz val="10"/>
        <rFont val="Arial"/>
      </rPr>
      <t>)(1-M</t>
    </r>
    <r>
      <rPr>
        <vertAlign val="subscript"/>
        <sz val="10"/>
        <rFont val="Arial"/>
      </rPr>
      <t>r</t>
    </r>
    <r>
      <rPr>
        <sz val="10"/>
        <rFont val="Arial"/>
      </rPr>
      <t>)</t>
    </r>
  </si>
  <si>
    <t>Catalog Components (used exactly as purchased)</t>
  </si>
  <si>
    <t>You receive 70 percent of your suggested retail price.</t>
  </si>
  <si>
    <t>Therefore, your cost must be substantially less than $7 if you are going to make  any profit.</t>
  </si>
  <si>
    <t>Num of units (in box or package) that will fit in a shipping container (8 ft x 8 ft x 40 ft)</t>
  </si>
  <si>
    <t>Adjustable Shoe Group: Rachel Harrison-Gordon, Tina Moore, Bri Pettinelli, and Nicole Telleri</t>
  </si>
  <si>
    <t>Target Costing</t>
  </si>
  <si>
    <t>Shipping Container</t>
  </si>
  <si>
    <t>Custom Components</t>
  </si>
  <si>
    <t>Total number of parts</t>
  </si>
  <si>
    <t>Total raw material costs for custom components</t>
  </si>
  <si>
    <t>Processing costs for custom components (e.g., injection molding)</t>
  </si>
  <si>
    <t>Ratio of processing cost to raw material cost for custom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</si>
</sst>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.0"/>
    <numFmt numFmtId="165" formatCode="0.0000"/>
    <numFmt numFmtId="166" formatCode="0.000"/>
    <numFmt numFmtId="167" formatCode="0000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10"/>
      <name val="Arial"/>
      <family val="2"/>
    </font>
    <font>
      <vertAlign val="subscript"/>
      <sz val="10"/>
      <name val="Arial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6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2" fillId="0" borderId="0" xfId="0" applyFont="1" applyAlignment="1">
      <alignment horizontal="right"/>
    </xf>
    <xf numFmtId="0" fontId="1" fillId="0" borderId="0" xfId="0" applyFont="1" applyFill="1"/>
    <xf numFmtId="1" fontId="0" fillId="4" borderId="0" xfId="0" applyNumberFormat="1" applyFill="1"/>
    <xf numFmtId="0" fontId="2" fillId="0" borderId="0" xfId="0" applyFont="1" applyAlignment="1">
      <alignment horizontal="center"/>
    </xf>
    <xf numFmtId="166" fontId="0" fillId="2" borderId="0" xfId="0" applyNumberFormat="1" applyFill="1" applyAlignment="1">
      <alignment horizontal="center"/>
    </xf>
    <xf numFmtId="6" fontId="0" fillId="0" borderId="0" xfId="0" applyNumberFormat="1"/>
    <xf numFmtId="9" fontId="0" fillId="0" borderId="0" xfId="0" applyNumberFormat="1"/>
    <xf numFmtId="167" fontId="0" fillId="0" borderId="0" xfId="0" applyNumberFormat="1"/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1"/>
  <sheetViews>
    <sheetView tabSelected="1" zoomScale="80" zoomScaleNormal="68" zoomScalePageLayoutView="68" workbookViewId="0">
      <selection activeCell="B27" sqref="B27"/>
    </sheetView>
  </sheetViews>
  <sheetFormatPr defaultColWidth="8.85546875" defaultRowHeight="12.75" x14ac:dyDescent="0.2"/>
  <cols>
    <col min="1" max="1" width="8" customWidth="1"/>
    <col min="2" max="2" width="28.140625" customWidth="1"/>
    <col min="3" max="3" width="15.42578125" customWidth="1"/>
    <col min="4" max="4" width="12.42578125" customWidth="1"/>
    <col min="5" max="5" width="16.7109375" customWidth="1"/>
    <col min="6" max="6" width="10.140625" customWidth="1"/>
    <col min="7" max="7" width="16.42578125" customWidth="1"/>
    <col min="8" max="8" width="7.7109375" customWidth="1"/>
    <col min="9" max="9" width="11.85546875" customWidth="1"/>
    <col min="11" max="11" width="12.42578125" bestFit="1" customWidth="1"/>
  </cols>
  <sheetData>
    <row r="1" spans="1:8" x14ac:dyDescent="0.2">
      <c r="A1" s="1" t="s">
        <v>112</v>
      </c>
    </row>
    <row r="2" spans="1:8" x14ac:dyDescent="0.2">
      <c r="A2" s="1" t="s">
        <v>19</v>
      </c>
    </row>
    <row r="3" spans="1:8" x14ac:dyDescent="0.2">
      <c r="A3" s="1"/>
      <c r="B3" s="39" t="s">
        <v>15</v>
      </c>
      <c r="C3" s="16"/>
    </row>
    <row r="4" spans="1:8" x14ac:dyDescent="0.2">
      <c r="A4" s="1"/>
      <c r="B4" t="s">
        <v>20</v>
      </c>
    </row>
    <row r="5" spans="1:8" x14ac:dyDescent="0.2">
      <c r="A5" s="1"/>
      <c r="B5" t="s">
        <v>49</v>
      </c>
    </row>
    <row r="6" spans="1:8" x14ac:dyDescent="0.2">
      <c r="A6" s="1"/>
    </row>
    <row r="7" spans="1:8" ht="15" customHeight="1" x14ac:dyDescent="0.2">
      <c r="A7" s="1" t="s">
        <v>108</v>
      </c>
      <c r="D7" s="4"/>
      <c r="E7" s="4" t="s">
        <v>9</v>
      </c>
      <c r="F7" s="4" t="s">
        <v>10</v>
      </c>
      <c r="G7" s="5" t="s">
        <v>8</v>
      </c>
      <c r="H7" s="5"/>
    </row>
    <row r="8" spans="1:8" x14ac:dyDescent="0.2">
      <c r="B8" s="3" t="s">
        <v>89</v>
      </c>
      <c r="C8" s="3"/>
      <c r="D8" s="6"/>
      <c r="E8" s="35">
        <f>0.2/2</f>
        <v>0.1</v>
      </c>
      <c r="F8" s="6">
        <v>2</v>
      </c>
      <c r="G8" s="11">
        <f>$D$41*E8*F8</f>
        <v>6.6000000000000003E-2</v>
      </c>
      <c r="H8" s="5"/>
    </row>
    <row r="9" spans="1:8" x14ac:dyDescent="0.2">
      <c r="B9" s="3" t="s">
        <v>90</v>
      </c>
      <c r="C9" s="3"/>
      <c r="D9" s="6"/>
      <c r="E9" s="35">
        <f>10.96/100</f>
        <v>0.1096</v>
      </c>
      <c r="F9" s="6">
        <v>16</v>
      </c>
      <c r="G9" s="11">
        <f>$D$41*E9*F9</f>
        <v>0.57868800000000009</v>
      </c>
      <c r="H9" s="5"/>
    </row>
    <row r="10" spans="1:8" x14ac:dyDescent="0.2">
      <c r="B10" s="3" t="s">
        <v>96</v>
      </c>
      <c r="C10" s="3"/>
      <c r="D10" s="6"/>
      <c r="E10" s="35">
        <v>0.2</v>
      </c>
      <c r="F10" s="6">
        <v>2</v>
      </c>
      <c r="G10" s="11">
        <f>$D$41*E10*F10</f>
        <v>0.13200000000000001</v>
      </c>
      <c r="H10" s="5"/>
    </row>
    <row r="11" spans="1:8" x14ac:dyDescent="0.2">
      <c r="A11" s="1" t="s">
        <v>11</v>
      </c>
      <c r="B11" s="15"/>
      <c r="C11" s="15"/>
      <c r="D11" s="12"/>
      <c r="E11" s="12"/>
      <c r="F11" s="12"/>
      <c r="G11" s="11"/>
      <c r="H11" s="9">
        <f>SUM(G8:G10)</f>
        <v>0.77668800000000016</v>
      </c>
    </row>
    <row r="12" spans="1:8" x14ac:dyDescent="0.2">
      <c r="B12" s="15"/>
      <c r="C12" s="15"/>
      <c r="D12" s="12"/>
      <c r="E12" s="12"/>
      <c r="F12" s="12"/>
      <c r="G12" s="11"/>
      <c r="H12" s="5"/>
    </row>
    <row r="13" spans="1:8" x14ac:dyDescent="0.2">
      <c r="A13" s="1" t="s">
        <v>115</v>
      </c>
      <c r="C13" t="s">
        <v>21</v>
      </c>
      <c r="D13" s="5" t="s">
        <v>2</v>
      </c>
      <c r="E13" s="5" t="s">
        <v>3</v>
      </c>
      <c r="F13" s="5"/>
      <c r="G13" s="5" t="s">
        <v>4</v>
      </c>
      <c r="H13" s="5"/>
    </row>
    <row r="14" spans="1:8" x14ac:dyDescent="0.2">
      <c r="B14" s="3" t="s">
        <v>92</v>
      </c>
      <c r="C14" s="3" t="s">
        <v>92</v>
      </c>
      <c r="D14" s="7">
        <f>2.2*4.5*(1/4)*(1/36)</f>
        <v>6.8750000000000006E-2</v>
      </c>
      <c r="E14" s="8">
        <f>Materials!D30</f>
        <v>1.5</v>
      </c>
      <c r="F14" s="13">
        <v>2</v>
      </c>
      <c r="G14" s="9">
        <f>F14*E14*D14</f>
        <v>0.20625000000000002</v>
      </c>
      <c r="H14" s="5"/>
    </row>
    <row r="15" spans="1:8" x14ac:dyDescent="0.2">
      <c r="B15" s="3" t="s">
        <v>93</v>
      </c>
      <c r="C15" s="3" t="s">
        <v>95</v>
      </c>
      <c r="D15" s="7">
        <f>8*8*24/35.27/1298</f>
        <v>3.3551432204918859E-2</v>
      </c>
      <c r="E15" s="8">
        <v>8</v>
      </c>
      <c r="F15" s="13">
        <v>2</v>
      </c>
      <c r="G15" s="9">
        <f>F15*E15*D15</f>
        <v>0.53682291527870174</v>
      </c>
      <c r="H15" s="5"/>
    </row>
    <row r="16" spans="1:8" x14ac:dyDescent="0.2">
      <c r="B16" s="3" t="s">
        <v>73</v>
      </c>
      <c r="C16" s="3" t="s">
        <v>73</v>
      </c>
      <c r="D16" s="7">
        <f>Materials!C19*18*5*2/(100^3)</f>
        <v>0.189</v>
      </c>
      <c r="E16" s="8">
        <v>10</v>
      </c>
      <c r="F16" s="13">
        <v>2</v>
      </c>
      <c r="G16" s="9">
        <f t="shared" ref="G16:G18" si="0">F16*E16*D16</f>
        <v>3.7800000000000002</v>
      </c>
      <c r="H16" s="5"/>
    </row>
    <row r="17" spans="1:8" x14ac:dyDescent="0.2">
      <c r="B17" s="3" t="s">
        <v>94</v>
      </c>
      <c r="C17" s="3" t="s">
        <v>72</v>
      </c>
      <c r="D17" s="7">
        <f>2.2/6000*(5)</f>
        <v>1.8333333333333333E-3</v>
      </c>
      <c r="E17" s="8">
        <f>Materials!D31</f>
        <v>4.5</v>
      </c>
      <c r="F17" s="13">
        <v>2</v>
      </c>
      <c r="G17" s="9">
        <f t="shared" si="0"/>
        <v>1.6500000000000001E-2</v>
      </c>
      <c r="H17" s="5"/>
    </row>
    <row r="18" spans="1:8" x14ac:dyDescent="0.2">
      <c r="B18" s="3" t="s">
        <v>91</v>
      </c>
      <c r="C18" s="3" t="s">
        <v>97</v>
      </c>
      <c r="D18" s="7">
        <f>2/600*0.4535*2</f>
        <v>3.0233333333333336E-3</v>
      </c>
      <c r="E18" s="8">
        <v>8</v>
      </c>
      <c r="F18" s="13">
        <v>2</v>
      </c>
      <c r="G18" s="9">
        <f t="shared" si="0"/>
        <v>4.8373333333333338E-2</v>
      </c>
      <c r="H18" s="5"/>
    </row>
    <row r="19" spans="1:8" x14ac:dyDescent="0.2">
      <c r="A19" s="1" t="s">
        <v>117</v>
      </c>
      <c r="D19" s="5"/>
      <c r="E19" s="5"/>
      <c r="F19" s="5"/>
      <c r="G19" s="5"/>
      <c r="H19" s="9">
        <f>SUM(G14:G18)</f>
        <v>4.5879462486120346</v>
      </c>
    </row>
    <row r="20" spans="1:8" x14ac:dyDescent="0.2">
      <c r="A20" s="1" t="s">
        <v>118</v>
      </c>
      <c r="D20" s="5"/>
      <c r="E20" s="5"/>
      <c r="F20" s="5"/>
      <c r="G20" s="5"/>
      <c r="H20" s="9">
        <f>H19*D42</f>
        <v>5.5055354983344413</v>
      </c>
    </row>
    <row r="21" spans="1:8" x14ac:dyDescent="0.2">
      <c r="A21" s="1"/>
      <c r="D21" s="5"/>
      <c r="E21" s="5"/>
      <c r="F21" s="5"/>
      <c r="G21" s="5"/>
      <c r="H21" s="9"/>
    </row>
    <row r="22" spans="1:8" x14ac:dyDescent="0.2">
      <c r="A22" s="1" t="s">
        <v>111</v>
      </c>
      <c r="D22" s="5"/>
      <c r="E22" s="5"/>
      <c r="F22" s="5"/>
      <c r="G22" s="13">
        <f>ShippingContainer!F13</f>
        <v>23347.199999999997</v>
      </c>
      <c r="H22" s="9"/>
    </row>
    <row r="23" spans="1:8" x14ac:dyDescent="0.2">
      <c r="A23" s="1"/>
      <c r="B23" s="27" t="s">
        <v>22</v>
      </c>
      <c r="D23" s="5"/>
      <c r="E23" s="5"/>
      <c r="F23" s="5"/>
      <c r="G23" s="12"/>
      <c r="H23" s="9">
        <f>$D$46/G22</f>
        <v>0.34265350877192985</v>
      </c>
    </row>
    <row r="24" spans="1:8" x14ac:dyDescent="0.2">
      <c r="D24" s="5"/>
      <c r="E24" s="5"/>
      <c r="F24" s="5"/>
    </row>
    <row r="25" spans="1:8" x14ac:dyDescent="0.2">
      <c r="A25" s="1" t="s">
        <v>116</v>
      </c>
      <c r="D25" s="5">
        <f>SUM(F8:F18)</f>
        <v>30</v>
      </c>
      <c r="E25" s="5"/>
      <c r="F25" s="5"/>
      <c r="G25" s="5"/>
      <c r="H25" s="5"/>
    </row>
    <row r="26" spans="1:8" x14ac:dyDescent="0.2">
      <c r="B26" t="s">
        <v>12</v>
      </c>
      <c r="D26" s="14">
        <f>COUNT(F14:F18)</f>
        <v>5</v>
      </c>
      <c r="E26" s="5"/>
      <c r="F26" s="5"/>
      <c r="G26" s="5"/>
      <c r="H26" s="5"/>
    </row>
    <row r="27" spans="1:8" x14ac:dyDescent="0.2">
      <c r="B27" t="s">
        <v>13</v>
      </c>
      <c r="D27" s="5">
        <f>COUNT(F8:F10)</f>
        <v>3</v>
      </c>
      <c r="E27" s="5"/>
      <c r="F27" s="5"/>
      <c r="G27" s="5"/>
      <c r="H27" s="5"/>
    </row>
    <row r="28" spans="1:8" x14ac:dyDescent="0.2">
      <c r="D28" s="5"/>
      <c r="E28" s="5"/>
      <c r="F28" s="5"/>
      <c r="G28" s="5"/>
      <c r="H28" s="5"/>
    </row>
    <row r="29" spans="1:8" x14ac:dyDescent="0.2">
      <c r="A29" s="1" t="s">
        <v>7</v>
      </c>
      <c r="D29" s="5"/>
      <c r="E29" s="5"/>
      <c r="F29" s="5"/>
      <c r="G29" s="5"/>
      <c r="H29" s="9">
        <f>$D$25*$D$43</f>
        <v>0.15</v>
      </c>
    </row>
    <row r="30" spans="1:8" x14ac:dyDescent="0.2">
      <c r="D30" s="5"/>
      <c r="E30" s="5"/>
      <c r="F30" s="5"/>
      <c r="G30" s="5"/>
      <c r="H30" s="5"/>
    </row>
    <row r="31" spans="1:8" x14ac:dyDescent="0.2">
      <c r="A31" s="1" t="s">
        <v>26</v>
      </c>
      <c r="D31" s="5"/>
      <c r="E31" s="5"/>
      <c r="F31" s="5"/>
      <c r="G31" s="5"/>
    </row>
    <row r="32" spans="1:8" x14ac:dyDescent="0.2">
      <c r="B32" t="s">
        <v>27</v>
      </c>
      <c r="D32" s="5"/>
      <c r="E32" s="5"/>
      <c r="F32" s="5"/>
      <c r="G32" s="5"/>
      <c r="H32" s="9">
        <f>$D$44*D26</f>
        <v>0.25</v>
      </c>
    </row>
    <row r="33" spans="1:9" x14ac:dyDescent="0.2">
      <c r="B33" t="s">
        <v>28</v>
      </c>
      <c r="D33" s="5"/>
      <c r="E33" s="5"/>
      <c r="F33" s="5"/>
      <c r="G33" s="5"/>
      <c r="H33" s="9">
        <f>$D$27*$D$45</f>
        <v>0.03</v>
      </c>
    </row>
    <row r="34" spans="1:9" x14ac:dyDescent="0.2">
      <c r="D34" s="5"/>
      <c r="E34" s="5"/>
      <c r="F34" s="5"/>
      <c r="G34" s="5"/>
      <c r="H34" s="10"/>
    </row>
    <row r="35" spans="1:9" x14ac:dyDescent="0.2">
      <c r="D35" s="5"/>
      <c r="E35" s="5"/>
      <c r="F35" s="5"/>
      <c r="G35" s="17" t="s">
        <v>5</v>
      </c>
      <c r="H35" s="18">
        <f>SUM(H7:H32)</f>
        <v>11.612823255718407</v>
      </c>
    </row>
    <row r="36" spans="1:9" s="19" customFormat="1" x14ac:dyDescent="0.2">
      <c r="G36" s="20" t="s">
        <v>16</v>
      </c>
      <c r="H36" s="21">
        <v>60</v>
      </c>
      <c r="I36" s="19" t="s">
        <v>82</v>
      </c>
    </row>
    <row r="37" spans="1:9" x14ac:dyDescent="0.2">
      <c r="G37" s="22" t="s">
        <v>17</v>
      </c>
      <c r="H37" s="23">
        <f>H36*0.7</f>
        <v>42</v>
      </c>
      <c r="I37" t="s">
        <v>80</v>
      </c>
    </row>
    <row r="38" spans="1:9" x14ac:dyDescent="0.2">
      <c r="G38" s="24" t="s">
        <v>18</v>
      </c>
      <c r="H38" s="25">
        <f>H37-H35</f>
        <v>30.387176744281593</v>
      </c>
      <c r="I38" t="s">
        <v>81</v>
      </c>
    </row>
    <row r="39" spans="1:9" ht="45.75" customHeight="1" x14ac:dyDescent="0.2"/>
    <row r="40" spans="1:9" x14ac:dyDescent="0.2">
      <c r="A40" s="1" t="s">
        <v>79</v>
      </c>
    </row>
    <row r="41" spans="1:9" x14ac:dyDescent="0.2">
      <c r="A41" s="2"/>
      <c r="B41" t="s">
        <v>6</v>
      </c>
      <c r="D41" s="5">
        <v>0.33</v>
      </c>
    </row>
    <row r="42" spans="1:9" x14ac:dyDescent="0.2">
      <c r="B42" t="s">
        <v>119</v>
      </c>
      <c r="D42" s="10">
        <v>1.2</v>
      </c>
    </row>
    <row r="43" spans="1:9" x14ac:dyDescent="0.2">
      <c r="B43" t="s">
        <v>0</v>
      </c>
      <c r="D43" s="26">
        <v>5.0000000000000001E-3</v>
      </c>
      <c r="E43" t="s">
        <v>1</v>
      </c>
    </row>
    <row r="44" spans="1:9" x14ac:dyDescent="0.2">
      <c r="B44" t="s">
        <v>29</v>
      </c>
      <c r="D44" s="5">
        <f>2500/50000</f>
        <v>0.05</v>
      </c>
      <c r="E44" t="s">
        <v>25</v>
      </c>
    </row>
    <row r="45" spans="1:9" x14ac:dyDescent="0.2">
      <c r="B45" t="s">
        <v>31</v>
      </c>
      <c r="D45" s="5">
        <v>0.01</v>
      </c>
      <c r="E45" t="s">
        <v>30</v>
      </c>
    </row>
    <row r="46" spans="1:9" x14ac:dyDescent="0.2">
      <c r="B46" t="s">
        <v>23</v>
      </c>
      <c r="D46" s="5">
        <v>8000</v>
      </c>
      <c r="E46" t="s">
        <v>24</v>
      </c>
    </row>
    <row r="49" spans="1:2" x14ac:dyDescent="0.2">
      <c r="A49" s="1" t="s">
        <v>14</v>
      </c>
    </row>
    <row r="50" spans="1:2" x14ac:dyDescent="0.2">
      <c r="A50">
        <v>1</v>
      </c>
      <c r="B50" t="s">
        <v>109</v>
      </c>
    </row>
    <row r="51" spans="1:2" x14ac:dyDescent="0.2">
      <c r="B51" t="s">
        <v>110</v>
      </c>
    </row>
  </sheetData>
  <phoneticPr fontId="0" type="noConversion"/>
  <pageMargins left="0.25" right="0.25" top="0.75" bottom="0.75" header="0.3" footer="0.3"/>
  <pageSetup scale="76" orientation="landscape" horizontalDpi="4294967292" verticalDpi="4294967292"/>
  <headerFooter alignWithMargins="0"/>
  <legacy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26" sqref="C26"/>
    </sheetView>
  </sheetViews>
  <sheetFormatPr defaultColWidth="8.85546875" defaultRowHeight="12.75" x14ac:dyDescent="0.2"/>
  <cols>
    <col min="1" max="1" width="38.28515625" bestFit="1" customWidth="1"/>
    <col min="2" max="2" width="41.28515625" customWidth="1"/>
    <col min="3" max="3" width="14.7109375" style="5" bestFit="1" customWidth="1"/>
    <col min="4" max="4" width="12.42578125" style="5" bestFit="1" customWidth="1"/>
    <col min="5" max="5" width="11" customWidth="1"/>
    <col min="6" max="6" width="12.28515625" customWidth="1"/>
    <col min="7" max="7" width="13.42578125" customWidth="1"/>
  </cols>
  <sheetData>
    <row r="1" spans="1:9" s="1" customFormat="1" x14ac:dyDescent="0.2">
      <c r="A1" s="1" t="s">
        <v>21</v>
      </c>
      <c r="B1" s="1" t="s">
        <v>71</v>
      </c>
      <c r="C1" s="34" t="s">
        <v>51</v>
      </c>
      <c r="D1" s="34" t="s">
        <v>50</v>
      </c>
      <c r="I1" s="1">
        <v>43</v>
      </c>
    </row>
    <row r="2" spans="1:9" x14ac:dyDescent="0.2">
      <c r="A2" t="s">
        <v>52</v>
      </c>
      <c r="C2" s="5">
        <v>7800</v>
      </c>
      <c r="D2" s="10">
        <v>1</v>
      </c>
    </row>
    <row r="3" spans="1:9" x14ac:dyDescent="0.2">
      <c r="A3" t="s">
        <v>53</v>
      </c>
      <c r="C3" s="5">
        <v>7800</v>
      </c>
      <c r="D3" s="10">
        <v>1.6</v>
      </c>
    </row>
    <row r="4" spans="1:9" x14ac:dyDescent="0.2">
      <c r="A4" t="s">
        <v>54</v>
      </c>
      <c r="C4" s="5">
        <v>7800</v>
      </c>
      <c r="D4" s="10">
        <v>5</v>
      </c>
    </row>
    <row r="5" spans="1:9" x14ac:dyDescent="0.2">
      <c r="A5" t="s">
        <v>55</v>
      </c>
      <c r="C5" s="5">
        <v>2600</v>
      </c>
      <c r="D5" s="10">
        <v>4</v>
      </c>
    </row>
    <row r="6" spans="1:9" x14ac:dyDescent="0.2">
      <c r="A6" t="s">
        <v>59</v>
      </c>
      <c r="C6" s="5">
        <v>1750</v>
      </c>
      <c r="D6" s="10">
        <v>6</v>
      </c>
    </row>
    <row r="7" spans="1:9" x14ac:dyDescent="0.2">
      <c r="A7" t="s">
        <v>56</v>
      </c>
      <c r="C7" s="5">
        <v>8900</v>
      </c>
      <c r="D7" s="10">
        <v>10</v>
      </c>
    </row>
    <row r="8" spans="1:9" x14ac:dyDescent="0.2">
      <c r="A8" t="s">
        <v>57</v>
      </c>
      <c r="C8" s="5">
        <v>8500</v>
      </c>
      <c r="D8" s="10">
        <v>8</v>
      </c>
    </row>
    <row r="9" spans="1:9" x14ac:dyDescent="0.2">
      <c r="A9" t="s">
        <v>58</v>
      </c>
      <c r="C9" s="5">
        <v>4500</v>
      </c>
      <c r="D9" s="10">
        <v>40</v>
      </c>
    </row>
    <row r="11" spans="1:9" x14ac:dyDescent="0.2">
      <c r="A11" t="s">
        <v>60</v>
      </c>
      <c r="B11" t="s">
        <v>63</v>
      </c>
      <c r="C11" s="5">
        <v>1400</v>
      </c>
      <c r="D11" s="10">
        <v>1.4</v>
      </c>
    </row>
    <row r="12" spans="1:9" x14ac:dyDescent="0.2">
      <c r="A12" t="s">
        <v>77</v>
      </c>
      <c r="B12" t="s">
        <v>64</v>
      </c>
      <c r="C12" s="5">
        <v>940</v>
      </c>
      <c r="D12" s="10">
        <v>2</v>
      </c>
    </row>
    <row r="13" spans="1:9" x14ac:dyDescent="0.2">
      <c r="A13" t="s">
        <v>78</v>
      </c>
      <c r="B13" t="s">
        <v>65</v>
      </c>
      <c r="C13" s="5">
        <v>1200</v>
      </c>
      <c r="D13" s="10">
        <v>2</v>
      </c>
    </row>
    <row r="14" spans="1:9" x14ac:dyDescent="0.2">
      <c r="A14" t="s">
        <v>61</v>
      </c>
      <c r="B14" t="s">
        <v>66</v>
      </c>
      <c r="C14" s="5">
        <v>1150</v>
      </c>
      <c r="D14" s="10">
        <v>3</v>
      </c>
    </row>
    <row r="15" spans="1:9" x14ac:dyDescent="0.2">
      <c r="A15" t="s">
        <v>62</v>
      </c>
      <c r="B15" t="s">
        <v>67</v>
      </c>
      <c r="C15" s="5">
        <v>1200</v>
      </c>
      <c r="D15" s="10">
        <v>5</v>
      </c>
    </row>
    <row r="16" spans="1:9" x14ac:dyDescent="0.2">
      <c r="D16" s="10"/>
    </row>
    <row r="17" spans="1:5" x14ac:dyDescent="0.2">
      <c r="A17" t="s">
        <v>83</v>
      </c>
      <c r="B17" t="s">
        <v>84</v>
      </c>
      <c r="C17" s="5">
        <v>2000</v>
      </c>
      <c r="D17" s="10">
        <v>20</v>
      </c>
    </row>
    <row r="18" spans="1:5" x14ac:dyDescent="0.2">
      <c r="D18" s="10"/>
    </row>
    <row r="19" spans="1:5" x14ac:dyDescent="0.2">
      <c r="A19" t="s">
        <v>74</v>
      </c>
      <c r="C19" s="5">
        <v>1050</v>
      </c>
      <c r="D19" s="10">
        <v>10</v>
      </c>
    </row>
    <row r="20" spans="1:5" x14ac:dyDescent="0.2">
      <c r="D20" s="10"/>
    </row>
    <row r="21" spans="1:5" x14ac:dyDescent="0.2">
      <c r="A21" t="s">
        <v>85</v>
      </c>
      <c r="B21" t="s">
        <v>87</v>
      </c>
      <c r="C21" s="5">
        <v>900</v>
      </c>
      <c r="D21" s="10">
        <v>1.25</v>
      </c>
    </row>
    <row r="22" spans="1:5" x14ac:dyDescent="0.2">
      <c r="A22" t="s">
        <v>86</v>
      </c>
      <c r="B22" t="s">
        <v>88</v>
      </c>
      <c r="C22" s="5">
        <v>700</v>
      </c>
      <c r="D22" s="10">
        <v>1.25</v>
      </c>
    </row>
    <row r="24" spans="1:5" x14ac:dyDescent="0.2">
      <c r="A24" t="s">
        <v>69</v>
      </c>
      <c r="C24" s="5">
        <v>500</v>
      </c>
      <c r="D24" s="10">
        <v>0.3</v>
      </c>
    </row>
    <row r="25" spans="1:5" x14ac:dyDescent="0.2">
      <c r="A25" t="s">
        <v>68</v>
      </c>
      <c r="C25" s="5">
        <v>600</v>
      </c>
      <c r="D25" s="10">
        <v>1</v>
      </c>
    </row>
    <row r="27" spans="1:5" x14ac:dyDescent="0.2">
      <c r="A27" t="s">
        <v>70</v>
      </c>
      <c r="B27" t="s">
        <v>75</v>
      </c>
      <c r="D27" s="10">
        <v>8</v>
      </c>
      <c r="E27" t="s">
        <v>98</v>
      </c>
    </row>
    <row r="28" spans="1:5" x14ac:dyDescent="0.2">
      <c r="A28" t="s">
        <v>76</v>
      </c>
      <c r="D28" s="10">
        <v>8</v>
      </c>
    </row>
    <row r="30" spans="1:5" x14ac:dyDescent="0.2">
      <c r="A30" t="s">
        <v>92</v>
      </c>
      <c r="D30" s="10">
        <v>1.5</v>
      </c>
      <c r="E30" t="s">
        <v>101</v>
      </c>
    </row>
    <row r="31" spans="1:5" x14ac:dyDescent="0.2">
      <c r="A31" t="s">
        <v>99</v>
      </c>
      <c r="D31" s="10">
        <v>4.5</v>
      </c>
      <c r="E31" t="s">
        <v>100</v>
      </c>
    </row>
  </sheetData>
  <phoneticPr fontId="0" type="noConversion"/>
  <pageMargins left="0.25" right="0.25" top="0.75" bottom="0.75" header="0.3" footer="0.3"/>
  <pageSetup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31" sqref="E31"/>
    </sheetView>
  </sheetViews>
  <sheetFormatPr defaultColWidth="8.85546875" defaultRowHeight="12.75" x14ac:dyDescent="0.2"/>
  <cols>
    <col min="5" max="5" width="19.28515625" customWidth="1"/>
  </cols>
  <sheetData>
    <row r="1" spans="1:7" x14ac:dyDescent="0.2">
      <c r="A1" s="1" t="s">
        <v>46</v>
      </c>
    </row>
    <row r="3" spans="1:7" x14ac:dyDescent="0.2">
      <c r="A3" s="1" t="s">
        <v>114</v>
      </c>
    </row>
    <row r="4" spans="1:7" x14ac:dyDescent="0.2">
      <c r="A4" t="s">
        <v>32</v>
      </c>
    </row>
    <row r="5" spans="1:7" x14ac:dyDescent="0.2">
      <c r="A5" t="s">
        <v>33</v>
      </c>
      <c r="C5">
        <f>8*8*40</f>
        <v>2560</v>
      </c>
      <c r="D5" t="s">
        <v>34</v>
      </c>
    </row>
    <row r="6" spans="1:7" x14ac:dyDescent="0.2">
      <c r="C6" s="29">
        <f>C5/(100/2.54/12)^3</f>
        <v>72.49112727552</v>
      </c>
      <c r="D6" t="s">
        <v>35</v>
      </c>
    </row>
    <row r="7" spans="1:7" x14ac:dyDescent="0.2">
      <c r="A7" t="s">
        <v>47</v>
      </c>
      <c r="C7" s="28">
        <v>0.95</v>
      </c>
    </row>
    <row r="8" spans="1:7" x14ac:dyDescent="0.2">
      <c r="C8" s="29"/>
    </row>
    <row r="9" spans="1:7" x14ac:dyDescent="0.2">
      <c r="A9" s="1" t="s">
        <v>48</v>
      </c>
    </row>
    <row r="11" spans="1:7" x14ac:dyDescent="0.2">
      <c r="A11" t="s">
        <v>36</v>
      </c>
      <c r="B11" s="30">
        <v>9</v>
      </c>
      <c r="C11" t="s">
        <v>39</v>
      </c>
      <c r="E11" s="31" t="s">
        <v>42</v>
      </c>
      <c r="F11">
        <f>B11/12*B12/12*B13/12</f>
        <v>0.10416666666666667</v>
      </c>
      <c r="G11" t="s">
        <v>44</v>
      </c>
    </row>
    <row r="12" spans="1:7" x14ac:dyDescent="0.2">
      <c r="A12" t="s">
        <v>37</v>
      </c>
      <c r="B12" s="30">
        <v>5</v>
      </c>
      <c r="C12" t="s">
        <v>39</v>
      </c>
      <c r="E12" s="31"/>
    </row>
    <row r="13" spans="1:7" x14ac:dyDescent="0.2">
      <c r="A13" t="s">
        <v>38</v>
      </c>
      <c r="B13" s="30">
        <v>4</v>
      </c>
      <c r="C13" t="s">
        <v>39</v>
      </c>
      <c r="E13" s="31" t="s">
        <v>43</v>
      </c>
      <c r="F13" s="33">
        <f>C5/F11*$C$7</f>
        <v>23347.199999999997</v>
      </c>
    </row>
    <row r="14" spans="1:7" x14ac:dyDescent="0.2">
      <c r="B14" s="32"/>
      <c r="E14" s="31"/>
    </row>
    <row r="15" spans="1:7" x14ac:dyDescent="0.2">
      <c r="A15" t="s">
        <v>40</v>
      </c>
      <c r="E15" s="31"/>
    </row>
    <row r="16" spans="1:7" x14ac:dyDescent="0.2">
      <c r="E16" s="31"/>
    </row>
    <row r="17" spans="1:7" x14ac:dyDescent="0.2">
      <c r="A17" t="s">
        <v>36</v>
      </c>
      <c r="B17" s="30">
        <f>B11*25.4</f>
        <v>228.6</v>
      </c>
      <c r="C17" t="s">
        <v>41</v>
      </c>
      <c r="E17" s="31" t="s">
        <v>42</v>
      </c>
      <c r="F17">
        <f>B17/1000*B18/1000*B19/1000</f>
        <v>2.9496715199999997E-3</v>
      </c>
      <c r="G17" t="s">
        <v>45</v>
      </c>
    </row>
    <row r="18" spans="1:7" x14ac:dyDescent="0.2">
      <c r="A18" t="s">
        <v>37</v>
      </c>
      <c r="B18" s="30">
        <f>B12*25.4</f>
        <v>127</v>
      </c>
      <c r="C18" t="s">
        <v>41</v>
      </c>
      <c r="E18" s="31"/>
    </row>
    <row r="19" spans="1:7" x14ac:dyDescent="0.2">
      <c r="A19" t="s">
        <v>38</v>
      </c>
      <c r="B19" s="30">
        <f>B13*25.4</f>
        <v>101.6</v>
      </c>
      <c r="C19" t="s">
        <v>41</v>
      </c>
      <c r="E19" s="31" t="s">
        <v>43</v>
      </c>
      <c r="F19" s="33">
        <f>C6/F17*$C$7</f>
        <v>23347.200000000001</v>
      </c>
    </row>
    <row r="24" spans="1:7" x14ac:dyDescent="0.2">
      <c r="A24" s="1" t="s">
        <v>113</v>
      </c>
    </row>
    <row r="25" spans="1:7" x14ac:dyDescent="0.2">
      <c r="A25" t="s">
        <v>102</v>
      </c>
      <c r="F25" s="36">
        <v>60</v>
      </c>
    </row>
    <row r="26" spans="1:7" x14ac:dyDescent="0.2">
      <c r="F26" s="36"/>
    </row>
    <row r="27" spans="1:7" x14ac:dyDescent="0.2">
      <c r="A27" t="s">
        <v>103</v>
      </c>
      <c r="F27" s="37">
        <v>0.35</v>
      </c>
    </row>
    <row r="28" spans="1:7" x14ac:dyDescent="0.2">
      <c r="A28" t="s">
        <v>104</v>
      </c>
      <c r="F28" s="37">
        <v>0.33</v>
      </c>
    </row>
    <row r="29" spans="1:7" x14ac:dyDescent="0.2">
      <c r="A29" s="38" t="s">
        <v>105</v>
      </c>
      <c r="F29" s="37">
        <v>0.2</v>
      </c>
    </row>
    <row r="30" spans="1:7" x14ac:dyDescent="0.2">
      <c r="F30" s="36"/>
    </row>
    <row r="31" spans="1:7" x14ac:dyDescent="0.2">
      <c r="A31" t="s">
        <v>106</v>
      </c>
    </row>
    <row r="32" spans="1:7" ht="15.75" x14ac:dyDescent="0.3">
      <c r="A32" t="s">
        <v>107</v>
      </c>
      <c r="F32" s="36">
        <f>F25*(1-F27)*(1-F28)*(1-F29)</f>
        <v>20.903999999999996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15" sqref="J15"/>
    </sheetView>
  </sheetViews>
  <sheetFormatPr defaultColWidth="8.85546875" defaultRowHeight="12.75" x14ac:dyDescent="0.2"/>
  <cols>
    <col min="1" max="1" width="18.42578125" customWidth="1"/>
    <col min="2" max="2" width="10.140625" customWidth="1"/>
  </cols>
  <sheetData>
    <row r="1" spans="1:6" x14ac:dyDescent="0.2">
      <c r="A1" s="1" t="s">
        <v>113</v>
      </c>
    </row>
    <row r="2" spans="1:6" x14ac:dyDescent="0.2">
      <c r="A2" t="s">
        <v>102</v>
      </c>
      <c r="F2" s="36">
        <v>60</v>
      </c>
    </row>
    <row r="3" spans="1:6" x14ac:dyDescent="0.2">
      <c r="F3" s="36"/>
    </row>
    <row r="4" spans="1:6" x14ac:dyDescent="0.2">
      <c r="A4" t="s">
        <v>103</v>
      </c>
      <c r="F4" s="37">
        <v>0.35</v>
      </c>
    </row>
    <row r="5" spans="1:6" x14ac:dyDescent="0.2">
      <c r="A5" t="s">
        <v>104</v>
      </c>
      <c r="F5" s="37">
        <v>0.33</v>
      </c>
    </row>
    <row r="6" spans="1:6" x14ac:dyDescent="0.2">
      <c r="A6" s="38" t="s">
        <v>105</v>
      </c>
      <c r="F6" s="37">
        <v>0.2</v>
      </c>
    </row>
    <row r="7" spans="1:6" x14ac:dyDescent="0.2">
      <c r="F7" s="36"/>
    </row>
    <row r="8" spans="1:6" x14ac:dyDescent="0.2">
      <c r="A8" t="s">
        <v>106</v>
      </c>
    </row>
    <row r="9" spans="1:6" ht="15.75" x14ac:dyDescent="0.3">
      <c r="A9" t="s">
        <v>107</v>
      </c>
      <c r="F9" s="36">
        <f>F2*(1-F4)*(1-F5)*(1-F6)</f>
        <v>20.903999999999996</v>
      </c>
    </row>
  </sheetData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Estimate</vt:lpstr>
      <vt:lpstr>Materials</vt:lpstr>
      <vt:lpstr>ShippingContainer</vt:lpstr>
      <vt:lpstr>Target Costing</vt:lpstr>
    </vt:vector>
  </TitlesOfParts>
  <Company>WHARTON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Rachel Harrison-Gordon</cp:lastModifiedBy>
  <cp:lastPrinted>2011-06-21T13:39:19Z</cp:lastPrinted>
  <dcterms:created xsi:type="dcterms:W3CDTF">2003-02-25T18:09:23Z</dcterms:created>
  <dcterms:modified xsi:type="dcterms:W3CDTF">2013-08-20T14:37:37Z</dcterms:modified>
</cp:coreProperties>
</file>